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1 &amp; 2 - Internal Flow Systems - 2ed - D.S. Miller (1990) - Simple system - Fig. 3.1 - page 28\"/>
    </mc:Choice>
  </mc:AlternateContent>
  <xr:revisionPtr revIDLastSave="0" documentId="13_ncr:1_{F360153D-0367-4AC6-AC58-32E56BDA3802}" xr6:coauthVersionLast="46" xr6:coauthVersionMax="47" xr10:uidLastSave="{00000000-0000-0000-0000-000000000000}"/>
  <bookViews>
    <workbookView xWindow="-28920" yWindow="-120" windowWidth="29040" windowHeight="16440" activeTab="1" xr2:uid="{00000000-000D-0000-FFFF-FFFF00000000}"/>
  </bookViews>
  <sheets>
    <sheet name="Readme" sheetId="3" r:id="rId1"/>
    <sheet name="Fixed Flow" sheetId="2" r:id="rId2"/>
  </sheets>
  <definedNames>
    <definedName name="Cd">'Fixed Flow'!$E$17</definedName>
    <definedName name="D_D1">'Fixed Flow'!$D$41</definedName>
    <definedName name="D_E1">'Fixed Flow'!$D$37</definedName>
    <definedName name="D_P1">'Fixed Flow'!$D$28</definedName>
    <definedName name="D_P2">'Fixed Flow'!$D$29</definedName>
    <definedName name="D_V1">'Fixed Flow'!$D$33</definedName>
    <definedName name="dP">'Fixed Flow'!$U$5</definedName>
    <definedName name="dP_D1">'Fixed Flow'!$L$33</definedName>
    <definedName name="dP_E1">'Fixed Flow'!$L$27</definedName>
    <definedName name="dP_P1">'Fixed Flow'!$L$23</definedName>
    <definedName name="dP_P2">'Fixed Flow'!$L$24</definedName>
    <definedName name="dP_V1">'Fixed Flow'!$L$30</definedName>
    <definedName name="f_P1">'Fixed Flow'!$H$28</definedName>
    <definedName name="f_P2">'Fixed Flow'!$H$29</definedName>
    <definedName name="H_R1">'Fixed Flow'!$D$45</definedName>
    <definedName name="H_R2">'Fixed Flow'!$D$46</definedName>
    <definedName name="hL">'Fixed Flow'!$U$8</definedName>
    <definedName name="hP">'Fixed Flow'!$U$14</definedName>
    <definedName name="K_V1">'Fixed Flow'!$F$33</definedName>
    <definedName name="L_P1">'Fixed Flow'!$F$28</definedName>
    <definedName name="L_P2">'Fixed Flow'!$F$29</definedName>
    <definedName name="nu">'Fixed Flow'!$E$21</definedName>
    <definedName name="Q">'Fixed Flow'!$D$24</definedName>
    <definedName name="R_E1">'Fixed Flow'!$F$37</definedName>
    <definedName name="rho">'Fixed Flow'!$E$20</definedName>
    <definedName name="sL">'Fixed Flow'!$U$11</definedName>
    <definedName name="solver_adj" localSheetId="1" hidden="1">'Fixed Flow'!$D$24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'Fixed Flow'!#REF!</definedName>
    <definedName name="solver_lhs2" localSheetId="1" hidden="1">'Fixed Flow'!#REF!</definedName>
    <definedName name="solver_lhs3" localSheetId="1" hidden="1">'Fixed Flow'!#REF!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'Fixed Flow'!#REF!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2</definedName>
    <definedName name="solver_rel3" localSheetId="1" hidden="1">2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2" l="1"/>
  <c r="V25" i="2"/>
  <c r="V24" i="2"/>
  <c r="V23" i="2"/>
  <c r="V22" i="2"/>
  <c r="V21" i="2"/>
  <c r="V20" i="2"/>
  <c r="L33" i="2"/>
  <c r="L27" i="2"/>
  <c r="L24" i="2"/>
  <c r="L23" i="2"/>
  <c r="U11" i="2" l="1"/>
  <c r="L30" i="2"/>
  <c r="U5" i="2" l="1"/>
  <c r="U8" i="2"/>
  <c r="G106" i="3" l="1"/>
  <c r="H106" i="3" s="1"/>
  <c r="U20" i="2"/>
  <c r="U14" i="2"/>
  <c r="G110" i="3" s="1"/>
  <c r="H110" i="3" s="1"/>
  <c r="U23" i="2"/>
  <c r="U25" i="2"/>
  <c r="U21" i="2"/>
  <c r="U24" i="2"/>
  <c r="U26" i="2"/>
  <c r="U22" i="2"/>
</calcChain>
</file>

<file path=xl/sharedStrings.xml><?xml version="1.0" encoding="utf-8"?>
<sst xmlns="http://schemas.openxmlformats.org/spreadsheetml/2006/main" count="189" uniqueCount="156">
  <si>
    <t>m³/s</t>
  </si>
  <si>
    <t>kg/m³</t>
  </si>
  <si>
    <t>m²/s</t>
  </si>
  <si>
    <t>Volume flow rate</t>
  </si>
  <si>
    <t>Density</t>
  </si>
  <si>
    <t>Kinematic Viscosity</t>
  </si>
  <si>
    <t>Check data (0/1)</t>
  </si>
  <si>
    <t>Pipe pressure loss (Pa)</t>
  </si>
  <si>
    <t>P1</t>
  </si>
  <si>
    <t>dP_P1</t>
  </si>
  <si>
    <t>P2</t>
  </si>
  <si>
    <t>dP_P2</t>
  </si>
  <si>
    <t>Input data</t>
  </si>
  <si>
    <t>Variable name</t>
  </si>
  <si>
    <t>HydrauCalc calculation</t>
  </si>
  <si>
    <t>Excel calculation</t>
  </si>
  <si>
    <t>Data verification</t>
  </si>
  <si>
    <t>Cd</t>
  </si>
  <si>
    <t>Fluid data (Water 20°C)</t>
  </si>
  <si>
    <t>rho</t>
  </si>
  <si>
    <t>nu</t>
  </si>
  <si>
    <t>Q</t>
  </si>
  <si>
    <t>Pipe data</t>
  </si>
  <si>
    <t>Name</t>
  </si>
  <si>
    <t>Reference</t>
  </si>
  <si>
    <t>Difference</t>
  </si>
  <si>
    <t>Reservoir data</t>
  </si>
  <si>
    <t>Reference: Internal Flow Systems - 2ed - D.S. Miller (1990) - Simple system - Fig. 3.1 - page 28</t>
  </si>
  <si>
    <t>Darcy friction factor</t>
  </si>
  <si>
    <t>R1</t>
  </si>
  <si>
    <t>R2</t>
  </si>
  <si>
    <t>H_R1</t>
  </si>
  <si>
    <t>V1</t>
  </si>
  <si>
    <t>Reflux valve</t>
  </si>
  <si>
    <t>D_V1</t>
  </si>
  <si>
    <t>K_V1</t>
  </si>
  <si>
    <t>D_P1</t>
  </si>
  <si>
    <t>D_P2</t>
  </si>
  <si>
    <t>L_P1</t>
  </si>
  <si>
    <t>f_P1</t>
  </si>
  <si>
    <t>L_P2</t>
  </si>
  <si>
    <t>f_P2</t>
  </si>
  <si>
    <t>Reflux valve (Pa)</t>
  </si>
  <si>
    <t>dP_V1</t>
  </si>
  <si>
    <t>Pressure loss coef.</t>
  </si>
  <si>
    <t>E1</t>
  </si>
  <si>
    <t>R_E1</t>
  </si>
  <si>
    <t>System entrance (Pa)</t>
  </si>
  <si>
    <t>dP_E1</t>
  </si>
  <si>
    <t>D_E1</t>
  </si>
  <si>
    <t>System discharge (Pa)</t>
  </si>
  <si>
    <t>D1</t>
  </si>
  <si>
    <t>D_D1</t>
  </si>
  <si>
    <t>dP_D1</t>
  </si>
  <si>
    <t>Total pressure loss (Pa)</t>
  </si>
  <si>
    <t>dP</t>
  </si>
  <si>
    <t>= dP_E1 + dP_P1 + dP_V1 + dP_P2 + dP_D1</t>
  </si>
  <si>
    <t>sL</t>
  </si>
  <si>
    <t>= H_R2 - H_R1</t>
  </si>
  <si>
    <t>Flowrate</t>
  </si>
  <si>
    <t>Head</t>
  </si>
  <si>
    <t>System entrance (rounded entrance)</t>
  </si>
  <si>
    <t>System discharge (sharp-edged discharge)</t>
  </si>
  <si>
    <t>H_R2</t>
  </si>
  <si>
    <t>https://hydraucalc.com</t>
  </si>
  <si>
    <t>Legend</t>
  </si>
  <si>
    <t>Unit symbol</t>
  </si>
  <si>
    <t>= PressureLoss_k_Qv_D_Rho(K_V1;Q;D_V1;rho)</t>
  </si>
  <si>
    <t>Pa</t>
  </si>
  <si>
    <t>m fluid</t>
  </si>
  <si>
    <t>Total pressure loss</t>
  </si>
  <si>
    <t>Total head loss</t>
  </si>
  <si>
    <t>Static lift</t>
  </si>
  <si>
    <t>Pump head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</si>
  <si>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</si>
  <si>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</si>
  <si>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Surface elevation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</si>
  <si>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Round radius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</si>
  <si>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Content of neighboring cell</t>
  </si>
  <si>
    <t>Find: the pump head and the system working point</t>
  </si>
  <si>
    <t>The system is made up of:</t>
  </si>
  <si>
    <t>• a reservoir inlet,</t>
  </si>
  <si>
    <t>Pump characteristic</t>
  </si>
  <si>
    <t>System characteristic</t>
  </si>
  <si>
    <t>• a pipe inlet,</t>
  </si>
  <si>
    <t>• a pump,</t>
  </si>
  <si>
    <t>• a reflux valve,</t>
  </si>
  <si>
    <t>• a pipe outlet,</t>
  </si>
  <si>
    <t>• a reservoir outlet.</t>
  </si>
  <si>
    <t>Pump head (m fluid)</t>
  </si>
  <si>
    <t>Comparison of results with the reference:</t>
  </si>
  <si>
    <t>Description of the system:</t>
  </si>
  <si>
    <t>The studied system is a simplified system for understanding the calculation method.</t>
  </si>
  <si>
    <t>The assumptions are:</t>
  </si>
  <si>
    <t>The characteristics of the fluid are known.</t>
  </si>
  <si>
    <t>The geometry of the components is known.</t>
  </si>
  <si>
    <t>The roughness of the piping is defined by a Darcy coefficient of friction.</t>
  </si>
  <si>
    <t>All the components are located in the same plane.</t>
  </si>
  <si>
    <t>The calculation method used is that of Miller.</t>
  </si>
  <si>
    <t>The functions integrated into HydrauCalcXL allow you to calculate explicitly (direct calculation without iterations)</t>
  </si>
  <si>
    <t>the pressure drop of the components as a function of:</t>
  </si>
  <si>
    <t>• the fluid flow rate,</t>
  </si>
  <si>
    <t>• the characteristics of the fluid,</t>
  </si>
  <si>
    <t>• the geometry of the components.</t>
  </si>
  <si>
    <t>The calculation consists in determining the pressure drop of each element of the system</t>
  </si>
  <si>
    <t>and to add them to obtain the pressure drop of all the components.</t>
  </si>
  <si>
    <t>The units used by default in the HydrauCalcXL functions are those of the International System (SI units).</t>
  </si>
  <si>
    <t>Note 1:</t>
  </si>
  <si>
    <t>Note 2:</t>
  </si>
  <si>
    <t>This allows you to manipulate variable names in functions rather than cell addresses.</t>
  </si>
  <si>
    <t>When the cell is named, the name of the cell is recalled to the left of it by a fuschia-colored text.</t>
  </si>
  <si>
    <t>Cells containing input data or calculated values are named using Excel's Name Manager.</t>
  </si>
  <si>
    <t>A particular cell named "Cd" makes it possible, when setting up the functions for calculating the components,</t>
  </si>
  <si>
    <t>and data out of validity limits.</t>
  </si>
  <si>
    <t>and the value 1 during the execution of the calculations.</t>
  </si>
  <si>
    <t>Description of the contents of the worksheet:</t>
  </si>
  <si>
    <t>Characteristics of system components:</t>
  </si>
  <si>
    <t>Fluid levels in reservoirs:</t>
  </si>
  <si>
    <t>Pump characteristic curve:</t>
  </si>
  <si>
    <t>The functions used are recalled in gray text.</t>
  </si>
  <si>
    <t>Pressure loss in the components:</t>
  </si>
  <si>
    <t>• The input data is represented by the formatted cells as follows:</t>
  </si>
  <si>
    <t>• The calculations performed using the functions of the HydrauCalcXL add-in are represented by the cells formatted as follows:</t>
  </si>
  <si>
    <t xml:space="preserve">The pressure drop of the system is plotted by assuming a law in Q² from the operating point </t>
  </si>
  <si>
    <t>• The calculations performed using functions built into Excel are represented by cells formatted as follows:</t>
  </si>
  <si>
    <t>Characteristics of the fluid:</t>
  </si>
  <si>
    <t>It is advised to assign the value 0 to this cell during the modelling of the system,</t>
  </si>
  <si>
    <t>Resolution of problem:</t>
  </si>
  <si>
    <t>Remarks:</t>
  </si>
  <si>
    <t>with:</t>
  </si>
  <si>
    <r>
      <t>h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 Pump head</t>
    </r>
  </si>
  <si>
    <r>
      <t>V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>»</t>
    </r>
    <r>
      <rPr>
        <sz val="11"/>
        <color theme="1"/>
        <rFont val="Calibri"/>
        <family val="2"/>
        <scheme val="minor"/>
      </rPr>
      <t xml:space="preserve"> 0</t>
    </r>
  </si>
  <si>
    <r>
      <t>V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>»</t>
    </r>
    <r>
      <rPr>
        <sz val="11"/>
        <color theme="1"/>
        <rFont val="Calibri"/>
        <family val="2"/>
        <scheme val="minor"/>
      </rPr>
      <t xml:space="preserve"> 0</t>
    </r>
  </si>
  <si>
    <r>
      <t>P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 P</t>
    </r>
    <r>
      <rPr>
        <vertAlign val="subscript"/>
        <sz val="11"/>
        <color theme="1"/>
        <rFont val="Calibri"/>
        <family val="2"/>
        <scheme val="minor"/>
      </rPr>
      <t>B</t>
    </r>
  </si>
  <si>
    <t>and so:</t>
  </si>
  <si>
    <t>Extended Bernoulli equation for a real fluid:</t>
  </si>
  <si>
    <r>
      <t>h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 Head loss</t>
    </r>
  </si>
  <si>
    <t>hL</t>
  </si>
  <si>
    <t>hP</t>
  </si>
  <si>
    <t>= sL + hL</t>
  </si>
  <si>
    <t>HydrauCalcXL</t>
  </si>
  <si>
    <t>R2022a</t>
  </si>
  <si>
    <t>The pump flowrate is an input data.</t>
  </si>
  <si>
    <t>Fluid flowrate imposed in the system:</t>
  </si>
  <si>
    <t>The pump head is only used in the graphic of the system working point.</t>
  </si>
  <si>
    <t>= HeadLoss_dP_Rho_g(dP;rho)</t>
  </si>
  <si>
    <t>Important note:</t>
  </si>
  <si>
    <t>which requires knowing the direction of fluid flow in each branch.</t>
  </si>
  <si>
    <t>The use of the HydrauCalcXL library imposes positive flowrates in all the branches of the studied system,</t>
  </si>
  <si>
    <t>unspecified parameters which take the value 0 by default and which causes divisions by 0 (# DIV / 0!),</t>
  </si>
  <si>
    <t>to deactivate all error messages due to:</t>
  </si>
  <si>
    <t>Example: cell E20 has the name "rho" which will be used in functions having density as a parameter.</t>
  </si>
  <si>
    <t>= PipeStraightCircularCrossSection_dP(D_P1;L_P1;Q;rho;nu;6;;f_P1;;Cd;J23)</t>
  </si>
  <si>
    <t>= PipeStraightCircularCrossSection_dP(D_P2;L_P2;Q;rho;nu;6;;f_P2;;Cd;J24)</t>
  </si>
  <si>
    <t>= EntranceFlushMountedRounded_dP(D_E1;R_E1;Q;rho;nu;2;Cd;J27)</t>
  </si>
  <si>
    <t>= DischargeFlushMountedSharpEdged_dP(D_D1;Q;rho;nu;2;Cd;J33)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</si>
</sst>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000E+00"/>
    <numFmt numFmtId="167" formatCode="0.0"/>
    <numFmt numFmtId="168" formatCode="0.000%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5" tint="-0.249977111117893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</fills>
  <borders count="13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quotePrefix="1" applyFont="1"/>
    <xf numFmtId="164" fontId="0" fillId="0" borderId="0" xfId="0" applyNumberFormat="1"/>
    <xf numFmtId="0" fontId="5" fillId="0" borderId="0" xfId="0" applyFont="1"/>
    <xf numFmtId="0" fontId="4" fillId="0" borderId="0" xfId="0" applyFont="1"/>
    <xf numFmtId="167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/>
    <xf numFmtId="0" fontId="8" fillId="0" borderId="0" xfId="2"/>
    <xf numFmtId="0" fontId="9" fillId="0" borderId="0" xfId="0" applyFont="1"/>
    <xf numFmtId="0" fontId="10" fillId="0" borderId="0" xfId="0" applyFont="1"/>
    <xf numFmtId="0" fontId="0" fillId="2" borderId="10" xfId="0" applyFill="1" applyBorder="1" applyAlignment="1">
      <alignment horizontal="center"/>
    </xf>
    <xf numFmtId="0" fontId="10" fillId="0" borderId="0" xfId="0" quotePrefix="1" applyFont="1"/>
    <xf numFmtId="0" fontId="0" fillId="3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11" fillId="0" borderId="0" xfId="0" applyFont="1"/>
    <xf numFmtId="0" fontId="5" fillId="0" borderId="0" xfId="0" applyFont="1" applyAlignment="1">
      <alignment horizontal="center"/>
    </xf>
    <xf numFmtId="166" fontId="4" fillId="0" borderId="0" xfId="0" applyNumberFormat="1" applyFont="1"/>
    <xf numFmtId="166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quotePrefix="1" applyFont="1"/>
    <xf numFmtId="1" fontId="0" fillId="4" borderId="12" xfId="0" applyNumberFormat="1" applyFill="1" applyBorder="1" applyAlignment="1">
      <alignment horizontal="center"/>
    </xf>
    <xf numFmtId="1" fontId="0" fillId="3" borderId="11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0" fontId="0" fillId="0" borderId="0" xfId="0" quotePrefix="1"/>
    <xf numFmtId="164" fontId="0" fillId="3" borderId="11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0" fontId="13" fillId="0" borderId="0" xfId="0" applyFont="1"/>
    <xf numFmtId="0" fontId="10" fillId="0" borderId="0" xfId="0" applyFont="1" applyFill="1" applyBorder="1" applyAlignment="1"/>
    <xf numFmtId="0" fontId="14" fillId="0" borderId="8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" fontId="15" fillId="0" borderId="9" xfId="0" applyNumberFormat="1" applyFont="1" applyBorder="1" applyAlignment="1">
      <alignment horizontal="center"/>
    </xf>
    <xf numFmtId="1" fontId="15" fillId="0" borderId="6" xfId="0" applyNumberFormat="1" applyFont="1" applyBorder="1" applyAlignment="1">
      <alignment horizontal="center"/>
    </xf>
    <xf numFmtId="168" fontId="15" fillId="0" borderId="7" xfId="1" applyNumberFormat="1" applyFont="1" applyBorder="1" applyAlignment="1">
      <alignment horizontal="center"/>
    </xf>
    <xf numFmtId="168" fontId="16" fillId="0" borderId="0" xfId="1" applyNumberFormat="1" applyFont="1"/>
    <xf numFmtId="0" fontId="16" fillId="0" borderId="0" xfId="0" applyFont="1"/>
    <xf numFmtId="167" fontId="15" fillId="0" borderId="9" xfId="0" applyNumberFormat="1" applyFont="1" applyBorder="1" applyAlignment="1">
      <alignment horizontal="center"/>
    </xf>
    <xf numFmtId="164" fontId="15" fillId="0" borderId="6" xfId="0" applyNumberFormat="1" applyFont="1" applyBorder="1" applyAlignment="1">
      <alignment horizontal="center"/>
    </xf>
    <xf numFmtId="0" fontId="17" fillId="0" borderId="0" xfId="0" applyFont="1"/>
    <xf numFmtId="0" fontId="0" fillId="2" borderId="10" xfId="0" applyNumberFormat="1" applyFill="1" applyBorder="1" applyAlignment="1">
      <alignment horizontal="center"/>
    </xf>
    <xf numFmtId="0" fontId="20" fillId="0" borderId="0" xfId="0" quotePrefix="1" applyFont="1"/>
    <xf numFmtId="0" fontId="12" fillId="0" borderId="0" xfId="0" applyFont="1"/>
    <xf numFmtId="11" fontId="0" fillId="2" borderId="10" xfId="0" applyNumberFormat="1" applyFill="1" applyBorder="1" applyAlignment="1">
      <alignment horizontal="center"/>
    </xf>
    <xf numFmtId="0" fontId="21" fillId="0" borderId="0" xfId="2" applyFont="1"/>
    <xf numFmtId="0" fontId="22" fillId="0" borderId="0" xfId="0" applyFont="1"/>
    <xf numFmtId="165" fontId="14" fillId="0" borderId="1" xfId="0" applyNumberFormat="1" applyFont="1" applyBorder="1" applyAlignment="1">
      <alignment horizontal="center"/>
    </xf>
    <xf numFmtId="165" fontId="14" fillId="0" borderId="2" xfId="0" applyNumberFormat="1" applyFont="1" applyBorder="1" applyAlignment="1">
      <alignment horizontal="center"/>
    </xf>
    <xf numFmtId="165" fontId="1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64F4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System working point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129938979333585"/>
          <c:y val="0.13492663600990451"/>
          <c:w val="0.85333997824969998"/>
          <c:h val="0.71662058719490629"/>
        </c:manualLayout>
      </c:layout>
      <c:scatterChart>
        <c:scatterStyle val="smoothMarker"/>
        <c:varyColors val="0"/>
        <c:ser>
          <c:idx val="0"/>
          <c:order val="0"/>
          <c:tx>
            <c:v>Pump characteristic</c:v>
          </c:tx>
          <c:spPr>
            <a:ln w="19050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'Fixed Flow'!$I$39:$I$46</c:f>
              <c:numCache>
                <c:formatCode>0.00</c:formatCode>
                <c:ptCount val="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</c:numCache>
            </c:numRef>
          </c:xVal>
          <c:yVal>
            <c:numRef>
              <c:f>'Fixed Flow'!$J$39:$J$46</c:f>
              <c:numCache>
                <c:formatCode>0.000</c:formatCode>
                <c:ptCount val="8"/>
                <c:pt idx="0">
                  <c:v>33.122589620971681</c:v>
                </c:pt>
                <c:pt idx="1">
                  <c:v>32.825789620971676</c:v>
                </c:pt>
                <c:pt idx="2">
                  <c:v>32.364289620971675</c:v>
                </c:pt>
                <c:pt idx="3">
                  <c:v>31.75858962097168</c:v>
                </c:pt>
                <c:pt idx="4">
                  <c:v>30.70828962097168</c:v>
                </c:pt>
                <c:pt idx="5">
                  <c:v>29.43258962097168</c:v>
                </c:pt>
                <c:pt idx="6">
                  <c:v>27.21118962097168</c:v>
                </c:pt>
                <c:pt idx="7">
                  <c:v>22.813189620971681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96-452D-A5BE-C5FDE71ECB54}"/>
            </c:ext>
          </c:extLst>
        </c:ser>
        <c:ser>
          <c:idx val="2"/>
          <c:order val="1"/>
          <c:tx>
            <c:v>System characteristic</c:v>
          </c:tx>
          <c:spPr>
            <a:ln w="19050">
              <a:solidFill>
                <a:schemeClr val="accent6">
                  <a:lumMod val="75000"/>
                </a:schemeClr>
              </a:solidFill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6136609010508219E-2"/>
                  <c:y val="-6.7949933880462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69-4D90-924C-7FBCE5E4C10F}"/>
                </c:ext>
              </c:extLst>
            </c:dLbl>
            <c:numFmt formatCode="#,##0.0" sourceLinked="0"/>
            <c:spPr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>
                <a:solidFill>
                  <a:srgbClr xmlns:mc="http://schemas.openxmlformats.org/markup-compatibility/2006" xmlns:a14="http://schemas.microsoft.com/office/drawing/2010/main" val="000000" mc:Ignorable="a14" a14:legacySpreadsheetColorIndex="64">
                    <a:alpha val="20000"/>
                  </a:srgb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'Fixed Flow'!$T$20:$T$26</c:f>
              <c:numCache>
                <c:formatCode>0.00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xVal>
          <c:yVal>
            <c:numRef>
              <c:f>'Fixed Flow'!$U$20:$U$26</c:f>
              <c:numCache>
                <c:formatCode>0.000</c:formatCode>
                <c:ptCount val="7"/>
                <c:pt idx="0">
                  <c:v>7</c:v>
                </c:pt>
                <c:pt idx="1">
                  <c:v>7.7109318882965843</c:v>
                </c:pt>
                <c:pt idx="2">
                  <c:v>9.8437275531863371</c:v>
                </c:pt>
                <c:pt idx="3">
                  <c:v>13.398386994669259</c:v>
                </c:pt>
                <c:pt idx="4">
                  <c:v>18.374910212745352</c:v>
                </c:pt>
                <c:pt idx="5">
                  <c:v>24.773297207414611</c:v>
                </c:pt>
                <c:pt idx="6">
                  <c:v>32.593547978677037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96-452D-A5BE-C5FDE71ECB54}"/>
            </c:ext>
          </c:extLst>
        </c:ser>
        <c:ser>
          <c:idx val="1"/>
          <c:order val="2"/>
          <c:tx>
            <c:v>Working point</c:v>
          </c:tx>
          <c:spPr>
            <a:ln w="28575">
              <a:noFill/>
            </a:ln>
            <a:effectLst/>
          </c:spPr>
          <c:marker>
            <c:symbol val="diamond"/>
            <c:size val="6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0.21653113065780083"/>
                  <c:y val="4.927536392544507E-2"/>
                </c:manualLayout>
              </c:layout>
              <c:numFmt formatCode="#,##0.00" sourceLinked="0"/>
              <c:spPr>
                <a:solidFill>
                  <a:schemeClr val="bg1"/>
                </a:solidFill>
                <a:ln>
                  <a:solidFill>
                    <a:schemeClr val="tx1">
                      <a:alpha val="20000"/>
                    </a:schemeClr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69-4D90-924C-7FBCE5E4C10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'Fixed Flow'!$D$24</c:f>
              <c:numCache>
                <c:formatCode>General</c:formatCode>
                <c:ptCount val="1"/>
                <c:pt idx="0">
                  <c:v>2.75</c:v>
                </c:pt>
              </c:numCache>
            </c:numRef>
          </c:xVal>
          <c:yVal>
            <c:numRef>
              <c:f>'Fixed Flow'!$U$14</c:f>
              <c:numCache>
                <c:formatCode>0.000</c:formatCode>
                <c:ptCount val="1"/>
                <c:pt idx="0">
                  <c:v>28.50568962097168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96-452D-A5BE-C5FDE71ECB54}"/>
            </c:ext>
          </c:extLst>
        </c:ser>
        <c:ser>
          <c:idx val="4"/>
          <c:order val="3"/>
          <c:tx>
            <c:v>Static lift</c:v>
          </c:tx>
          <c:spPr>
            <a:ln w="28575">
              <a:noFill/>
            </a:ln>
            <a:effectLst/>
          </c:spPr>
          <c:marker>
            <c:symbol val="diamond"/>
            <c:size val="10"/>
            <c:spPr>
              <a:solidFill>
                <a:schemeClr val="accent6">
                  <a:lumMod val="75000"/>
                </a:schemeClr>
              </a:solidFill>
              <a:ln w="9525" cap="flat" cmpd="sng" algn="ctr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'Fixed Flow'!$U$11</c:f>
              <c:numCache>
                <c:formatCode>0.000</c:formatCode>
                <c:ptCount val="1"/>
                <c:pt idx="0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69-4D90-924C-7FBCE5E4C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3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486588328758029"/>
          <c:y val="0.55668905569585458"/>
          <c:w val="0.30484619451707184"/>
          <c:h val="0.23948536021068137"/>
        </c:manualLayout>
      </c:layout>
      <c:overlay val="0"/>
      <c:spPr>
        <a:solidFill>
          <a:schemeClr val="bg1"/>
        </a:solidFill>
        <a:ln>
          <a:solidFill>
            <a:schemeClr val="tx1">
              <a:alpha val="2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168815416368031"/>
          <c:y val="0.18524158512727376"/>
          <c:w val="0.82142240188950544"/>
          <c:h val="0.61239706258934035"/>
        </c:manualLayout>
      </c:layout>
      <c:scatterChart>
        <c:scatterStyle val="smoothMarker"/>
        <c:varyColors val="0"/>
        <c:ser>
          <c:idx val="0"/>
          <c:order val="0"/>
          <c:tx>
            <c:v>Pump Curve</c:v>
          </c:tx>
          <c:spPr>
            <a:ln w="19050">
              <a:solidFill>
                <a:schemeClr val="accent5"/>
              </a:solidFill>
            </a:ln>
            <a:effectLst/>
          </c:spPr>
          <c:marker>
            <c:symbol val="none"/>
          </c:marker>
          <c:xVal>
            <c:numRef>
              <c:f>'Fixed Flow'!$I$39:$I$46</c:f>
              <c:numCache>
                <c:formatCode>0.00</c:formatCode>
                <c:ptCount val="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</c:numCache>
            </c:numRef>
          </c:xVal>
          <c:yVal>
            <c:numRef>
              <c:f>'Fixed Flow'!$J$39:$J$46</c:f>
              <c:numCache>
                <c:formatCode>0.000</c:formatCode>
                <c:ptCount val="8"/>
                <c:pt idx="0">
                  <c:v>33.122589620971681</c:v>
                </c:pt>
                <c:pt idx="1">
                  <c:v>32.825789620971676</c:v>
                </c:pt>
                <c:pt idx="2">
                  <c:v>32.364289620971675</c:v>
                </c:pt>
                <c:pt idx="3">
                  <c:v>31.75858962097168</c:v>
                </c:pt>
                <c:pt idx="4">
                  <c:v>30.70828962097168</c:v>
                </c:pt>
                <c:pt idx="5">
                  <c:v>29.43258962097168</c:v>
                </c:pt>
                <c:pt idx="6">
                  <c:v>27.21118962097168</c:v>
                </c:pt>
                <c:pt idx="7">
                  <c:v>22.813189620971681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A6-4689-8FDE-DD36769CE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3.5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13" Type="http://schemas.openxmlformats.org/officeDocument/2006/relationships/image" Target="../media/image16.png"/><Relationship Id="rId3" Type="http://schemas.openxmlformats.org/officeDocument/2006/relationships/image" Target="../media/image6.emf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11" Type="http://schemas.openxmlformats.org/officeDocument/2006/relationships/image" Target="../media/image14.png"/><Relationship Id="rId5" Type="http://schemas.openxmlformats.org/officeDocument/2006/relationships/image" Target="../media/image8.png"/><Relationship Id="rId15" Type="http://schemas.openxmlformats.org/officeDocument/2006/relationships/image" Target="../media/image18.png"/><Relationship Id="rId10" Type="http://schemas.openxmlformats.org/officeDocument/2006/relationships/image" Target="../media/image13.png"/><Relationship Id="rId4" Type="http://schemas.openxmlformats.org/officeDocument/2006/relationships/image" Target="../media/image7.png"/><Relationship Id="rId9" Type="http://schemas.openxmlformats.org/officeDocument/2006/relationships/image" Target="../media/image12.png"/><Relationship Id="rId14" Type="http://schemas.openxmlformats.org/officeDocument/2006/relationships/image" Target="../media/image17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0.png"/><Relationship Id="rId2" Type="http://schemas.openxmlformats.org/officeDocument/2006/relationships/image" Target="../media/image7.png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72661</xdr:colOff>
      <xdr:row>10</xdr:row>
      <xdr:rowOff>97649</xdr:rowOff>
    </xdr:from>
    <xdr:to>
      <xdr:col>13</xdr:col>
      <xdr:colOff>3725</xdr:colOff>
      <xdr:row>21</xdr:row>
      <xdr:rowOff>184096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34661" y="1397531"/>
          <a:ext cx="7551064" cy="2192353"/>
        </a:xfrm>
        <a:prstGeom prst="rect">
          <a:avLst/>
        </a:prstGeom>
        <a:noFill/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10427</xdr:colOff>
      <xdr:row>82</xdr:row>
      <xdr:rowOff>77560</xdr:rowOff>
    </xdr:from>
    <xdr:to>
      <xdr:col>9</xdr:col>
      <xdr:colOff>190500</xdr:colOff>
      <xdr:row>88</xdr:row>
      <xdr:rowOff>33673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34427" y="15589703"/>
          <a:ext cx="3990073" cy="112632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22972</xdr:colOff>
          <xdr:row>94</xdr:row>
          <xdr:rowOff>71718</xdr:rowOff>
        </xdr:from>
        <xdr:to>
          <xdr:col>8</xdr:col>
          <xdr:colOff>383095</xdr:colOff>
          <xdr:row>96</xdr:row>
          <xdr:rowOff>75752</xdr:rowOff>
        </xdr:to>
        <xdr:pic>
          <xdr:nvPicPr>
            <xdr:cNvPr id="18" name="Image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Fixed Flow'!$B$16:$E$17" spid="_x0000_s33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927972" y="12685539"/>
              <a:ext cx="3027123" cy="39143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24943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583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47</xdr:row>
          <xdr:rowOff>57150</xdr:rowOff>
        </xdr:from>
        <xdr:to>
          <xdr:col>6</xdr:col>
          <xdr:colOff>647700</xdr:colOff>
          <xdr:row>49</xdr:row>
          <xdr:rowOff>123825</xdr:rowOff>
        </xdr:to>
        <xdr:sp macro="" textlink="">
          <xdr:nvSpPr>
            <xdr:cNvPr id="3120" name="Object 1072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0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57</xdr:row>
          <xdr:rowOff>161925</xdr:rowOff>
        </xdr:from>
        <xdr:to>
          <xdr:col>4</xdr:col>
          <xdr:colOff>342900</xdr:colOff>
          <xdr:row>59</xdr:row>
          <xdr:rowOff>9525</xdr:rowOff>
        </xdr:to>
        <xdr:sp macro="" textlink="">
          <xdr:nvSpPr>
            <xdr:cNvPr id="3159" name="Object 1111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0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62</xdr:row>
          <xdr:rowOff>114300</xdr:rowOff>
        </xdr:from>
        <xdr:to>
          <xdr:col>6</xdr:col>
          <xdr:colOff>533400</xdr:colOff>
          <xdr:row>65</xdr:row>
          <xdr:rowOff>0</xdr:rowOff>
        </xdr:to>
        <xdr:sp macro="" textlink="">
          <xdr:nvSpPr>
            <xdr:cNvPr id="3232" name="Object 1184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0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18</xdr:col>
      <xdr:colOff>367393</xdr:colOff>
      <xdr:row>11</xdr:row>
      <xdr:rowOff>115601</xdr:rowOff>
    </xdr:from>
    <xdr:to>
      <xdr:col>23</xdr:col>
      <xdr:colOff>748393</xdr:colOff>
      <xdr:row>14</xdr:row>
      <xdr:rowOff>152180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770179" y="2456030"/>
          <a:ext cx="3810000" cy="60807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</xdr:colOff>
      <xdr:row>18</xdr:row>
      <xdr:rowOff>0</xdr:rowOff>
    </xdr:from>
    <xdr:to>
      <xdr:col>23</xdr:col>
      <xdr:colOff>8283</xdr:colOff>
      <xdr:row>20</xdr:row>
      <xdr:rowOff>33824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794436" y="4654826"/>
          <a:ext cx="3056282" cy="414824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22</xdr:col>
      <xdr:colOff>0</xdr:colOff>
      <xdr:row>46</xdr:row>
      <xdr:rowOff>184827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794435" y="9516717"/>
          <a:ext cx="2286000" cy="812530"/>
        </a:xfrm>
        <a:prstGeom prst="rect">
          <a:avLst/>
        </a:prstGeom>
      </xdr:spPr>
    </xdr:pic>
    <xdr:clientData/>
  </xdr:twoCellAnchor>
  <xdr:twoCellAnchor editAs="oneCell">
    <xdr:from>
      <xdr:col>19</xdr:col>
      <xdr:colOff>1</xdr:colOff>
      <xdr:row>50</xdr:row>
      <xdr:rowOff>0</xdr:rowOff>
    </xdr:from>
    <xdr:to>
      <xdr:col>27</xdr:col>
      <xdr:colOff>488675</xdr:colOff>
      <xdr:row>60</xdr:row>
      <xdr:rowOff>124434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794436" y="11015870"/>
          <a:ext cx="6584674" cy="223354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29</xdr:col>
      <xdr:colOff>8282</xdr:colOff>
      <xdr:row>82</xdr:row>
      <xdr:rowOff>47188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794435" y="14709913"/>
          <a:ext cx="7628282" cy="2387616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83</xdr:row>
      <xdr:rowOff>21624</xdr:rowOff>
    </xdr:from>
    <xdr:to>
      <xdr:col>25</xdr:col>
      <xdr:colOff>190500</xdr:colOff>
      <xdr:row>85</xdr:row>
      <xdr:rowOff>10977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796346" y="16814932"/>
          <a:ext cx="4762500" cy="370353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26</xdr:col>
      <xdr:colOff>173935</xdr:colOff>
      <xdr:row>92</xdr:row>
      <xdr:rowOff>19798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794435" y="18544761"/>
          <a:ext cx="5507935" cy="400798"/>
        </a:xfrm>
        <a:prstGeom prst="rect">
          <a:avLst/>
        </a:prstGeom>
      </xdr:spPr>
    </xdr:pic>
    <xdr:clientData/>
  </xdr:twoCellAnchor>
  <xdr:twoCellAnchor editAs="oneCell">
    <xdr:from>
      <xdr:col>19</xdr:col>
      <xdr:colOff>1</xdr:colOff>
      <xdr:row>93</xdr:row>
      <xdr:rowOff>1</xdr:rowOff>
    </xdr:from>
    <xdr:to>
      <xdr:col>26</xdr:col>
      <xdr:colOff>165653</xdr:colOff>
      <xdr:row>98</xdr:row>
      <xdr:rowOff>66477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794436" y="19116262"/>
          <a:ext cx="5499652" cy="1006552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24</xdr:col>
      <xdr:colOff>240195</xdr:colOff>
      <xdr:row>110</xdr:row>
      <xdr:rowOff>167124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794435" y="20971565"/>
          <a:ext cx="4050195" cy="2034261"/>
        </a:xfrm>
        <a:prstGeom prst="rect">
          <a:avLst/>
        </a:prstGeom>
      </xdr:spPr>
    </xdr:pic>
    <xdr:clientData/>
  </xdr:twoCellAnchor>
  <xdr:twoCellAnchor editAs="oneCell">
    <xdr:from>
      <xdr:col>19</xdr:col>
      <xdr:colOff>1</xdr:colOff>
      <xdr:row>113</xdr:row>
      <xdr:rowOff>0</xdr:rowOff>
    </xdr:from>
    <xdr:to>
      <xdr:col>26</xdr:col>
      <xdr:colOff>215349</xdr:colOff>
      <xdr:row>131</xdr:row>
      <xdr:rowOff>138001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794436" y="23274130"/>
          <a:ext cx="5549348" cy="356700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26</xdr:col>
      <xdr:colOff>8857</xdr:colOff>
      <xdr:row>39</xdr:row>
      <xdr:rowOff>78523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1783786" y="5265964"/>
          <a:ext cx="5342857" cy="318095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2401</xdr:colOff>
      <xdr:row>28</xdr:row>
      <xdr:rowOff>0</xdr:rowOff>
    </xdr:from>
    <xdr:to>
      <xdr:col>25</xdr:col>
      <xdr:colOff>739588</xdr:colOff>
      <xdr:row>45</xdr:row>
      <xdr:rowOff>179294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679780</xdr:colOff>
      <xdr:row>3</xdr:row>
      <xdr:rowOff>24943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9</xdr:col>
      <xdr:colOff>15178</xdr:colOff>
      <xdr:row>3</xdr:row>
      <xdr:rowOff>201705</xdr:rowOff>
    </xdr:from>
    <xdr:to>
      <xdr:col>17</xdr:col>
      <xdr:colOff>749994</xdr:colOff>
      <xdr:row>20</xdr:row>
      <xdr:rowOff>22558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73178" y="936491"/>
          <a:ext cx="6517852" cy="3236246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xdr:twoCellAnchor>
    <xdr:from>
      <xdr:col>10</xdr:col>
      <xdr:colOff>435429</xdr:colOff>
      <xdr:row>35</xdr:row>
      <xdr:rowOff>136073</xdr:rowOff>
    </xdr:from>
    <xdr:to>
      <xdr:col>16</xdr:col>
      <xdr:colOff>489857</xdr:colOff>
      <xdr:row>45</xdr:row>
      <xdr:rowOff>190501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C947E-0380-46BC-9B27-1D24E461CF8B}">
  <sheetPr codeName="Sheet1"/>
  <dimension ref="B2:AD111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8" width="5.5703125" customWidth="1"/>
    <col min="19" max="19" width="5.7109375" customWidth="1"/>
    <col min="26" max="26" width="11.42578125" customWidth="1"/>
    <col min="28" max="28" width="11.42578125" customWidth="1"/>
  </cols>
  <sheetData>
    <row r="2" spans="2:25" ht="21" x14ac:dyDescent="0.35">
      <c r="G2" s="9" t="s">
        <v>27</v>
      </c>
    </row>
    <row r="3" spans="2:25" ht="21" x14ac:dyDescent="0.35">
      <c r="G3" s="9" t="s">
        <v>79</v>
      </c>
    </row>
    <row r="4" spans="2:25" x14ac:dyDescent="0.25">
      <c r="B4" s="48" t="s">
        <v>141</v>
      </c>
    </row>
    <row r="5" spans="2:25" x14ac:dyDescent="0.25">
      <c r="B5" s="10" t="s">
        <v>64</v>
      </c>
    </row>
    <row r="6" spans="2:25" x14ac:dyDescent="0.25">
      <c r="B6" s="10"/>
    </row>
    <row r="7" spans="2:25" ht="18.75" x14ac:dyDescent="0.3">
      <c r="B7" s="50" t="s">
        <v>146</v>
      </c>
      <c r="F7" s="51" t="s">
        <v>148</v>
      </c>
      <c r="Q7" s="45" t="s">
        <v>115</v>
      </c>
    </row>
    <row r="8" spans="2:25" ht="19.5" thickBot="1" x14ac:dyDescent="0.35">
      <c r="B8" s="10"/>
      <c r="F8" s="51" t="s">
        <v>147</v>
      </c>
    </row>
    <row r="9" spans="2:25" ht="15" customHeight="1" thickBot="1" x14ac:dyDescent="0.35">
      <c r="B9" s="10"/>
      <c r="F9" s="51"/>
      <c r="R9" s="33" t="s">
        <v>121</v>
      </c>
      <c r="Y9" s="13"/>
    </row>
    <row r="10" spans="2:25" x14ac:dyDescent="0.25">
      <c r="B10" s="10"/>
    </row>
    <row r="11" spans="2:25" x14ac:dyDescent="0.25">
      <c r="B11" s="10"/>
      <c r="S11" s="2" t="s">
        <v>125</v>
      </c>
    </row>
    <row r="17" spans="2:19" x14ac:dyDescent="0.25">
      <c r="S17" s="2" t="s">
        <v>143</v>
      </c>
    </row>
    <row r="21" spans="2:19" ht="15.75" x14ac:dyDescent="0.25">
      <c r="Q21" s="33"/>
    </row>
    <row r="22" spans="2:19" x14ac:dyDescent="0.25">
      <c r="S22" s="2" t="s">
        <v>116</v>
      </c>
    </row>
    <row r="24" spans="2:19" ht="18.75" x14ac:dyDescent="0.3">
      <c r="B24" s="45" t="s">
        <v>91</v>
      </c>
    </row>
    <row r="25" spans="2:19" x14ac:dyDescent="0.25">
      <c r="Q25" s="12"/>
    </row>
    <row r="26" spans="2:19" x14ac:dyDescent="0.25">
      <c r="C26" t="s">
        <v>92</v>
      </c>
    </row>
    <row r="28" spans="2:19" x14ac:dyDescent="0.25">
      <c r="C28" t="s">
        <v>80</v>
      </c>
    </row>
    <row r="29" spans="2:19" x14ac:dyDescent="0.25">
      <c r="D29" t="s">
        <v>81</v>
      </c>
    </row>
    <row r="30" spans="2:19" x14ac:dyDescent="0.25">
      <c r="D30" t="s">
        <v>84</v>
      </c>
    </row>
    <row r="31" spans="2:19" x14ac:dyDescent="0.25">
      <c r="D31" t="s">
        <v>85</v>
      </c>
    </row>
    <row r="32" spans="2:19" x14ac:dyDescent="0.25">
      <c r="D32" t="s">
        <v>86</v>
      </c>
    </row>
    <row r="33" spans="2:19" x14ac:dyDescent="0.25">
      <c r="D33" t="s">
        <v>87</v>
      </c>
    </row>
    <row r="34" spans="2:19" x14ac:dyDescent="0.25">
      <c r="D34" t="s">
        <v>88</v>
      </c>
    </row>
    <row r="35" spans="2:19" x14ac:dyDescent="0.25">
      <c r="R35" s="2"/>
    </row>
    <row r="36" spans="2:19" x14ac:dyDescent="0.25">
      <c r="C36" t="s">
        <v>93</v>
      </c>
    </row>
    <row r="37" spans="2:19" x14ac:dyDescent="0.25">
      <c r="D37" s="2" t="s">
        <v>142</v>
      </c>
    </row>
    <row r="38" spans="2:19" x14ac:dyDescent="0.25">
      <c r="D38" t="s">
        <v>94</v>
      </c>
    </row>
    <row r="39" spans="2:19" x14ac:dyDescent="0.25">
      <c r="D39" t="s">
        <v>95</v>
      </c>
    </row>
    <row r="40" spans="2:19" x14ac:dyDescent="0.25">
      <c r="D40" t="s">
        <v>96</v>
      </c>
      <c r="R40" s="2"/>
    </row>
    <row r="41" spans="2:19" x14ac:dyDescent="0.25">
      <c r="D41" t="s">
        <v>97</v>
      </c>
    </row>
    <row r="42" spans="2:19" x14ac:dyDescent="0.25">
      <c r="D42" t="s">
        <v>98</v>
      </c>
      <c r="S42" s="2" t="s">
        <v>117</v>
      </c>
    </row>
    <row r="45" spans="2:19" ht="18.75" x14ac:dyDescent="0.3">
      <c r="B45" s="45" t="s">
        <v>127</v>
      </c>
    </row>
    <row r="47" spans="2:19" x14ac:dyDescent="0.25">
      <c r="C47" t="s">
        <v>135</v>
      </c>
    </row>
    <row r="49" spans="3:20" x14ac:dyDescent="0.25">
      <c r="S49" s="2" t="s">
        <v>118</v>
      </c>
    </row>
    <row r="51" spans="3:20" x14ac:dyDescent="0.25">
      <c r="C51" t="s">
        <v>129</v>
      </c>
    </row>
    <row r="52" spans="3:20" ht="18" x14ac:dyDescent="0.35">
      <c r="D52" t="s">
        <v>130</v>
      </c>
    </row>
    <row r="53" spans="3:20" ht="18" x14ac:dyDescent="0.35">
      <c r="D53" t="s">
        <v>136</v>
      </c>
    </row>
    <row r="54" spans="3:20" ht="18" x14ac:dyDescent="0.35">
      <c r="D54" t="s">
        <v>132</v>
      </c>
    </row>
    <row r="55" spans="3:20" ht="18" x14ac:dyDescent="0.35">
      <c r="D55" t="s">
        <v>131</v>
      </c>
    </row>
    <row r="56" spans="3:20" ht="18" x14ac:dyDescent="0.35">
      <c r="D56" t="s">
        <v>133</v>
      </c>
    </row>
    <row r="57" spans="3:20" x14ac:dyDescent="0.25">
      <c r="C57" t="s">
        <v>134</v>
      </c>
    </row>
    <row r="58" spans="3:20" x14ac:dyDescent="0.25">
      <c r="R58" s="2"/>
    </row>
    <row r="61" spans="3:20" x14ac:dyDescent="0.25">
      <c r="C61" t="s">
        <v>104</v>
      </c>
    </row>
    <row r="62" spans="3:20" x14ac:dyDescent="0.25">
      <c r="D62" t="s">
        <v>105</v>
      </c>
    </row>
    <row r="63" spans="3:20" x14ac:dyDescent="0.25">
      <c r="T63" t="s">
        <v>144</v>
      </c>
    </row>
    <row r="65" spans="2:30" ht="15.75" thickBot="1" x14ac:dyDescent="0.3"/>
    <row r="66" spans="2:30" ht="16.5" thickBot="1" x14ac:dyDescent="0.3">
      <c r="R66" s="33" t="s">
        <v>122</v>
      </c>
      <c r="AD66" s="16"/>
    </row>
    <row r="67" spans="2:30" x14ac:dyDescent="0.25">
      <c r="C67" t="s">
        <v>99</v>
      </c>
      <c r="S67" t="s">
        <v>119</v>
      </c>
    </row>
    <row r="68" spans="2:30" x14ac:dyDescent="0.25">
      <c r="D68" t="s">
        <v>100</v>
      </c>
    </row>
    <row r="69" spans="2:30" x14ac:dyDescent="0.25">
      <c r="E69" t="s">
        <v>101</v>
      </c>
      <c r="S69" s="2" t="s">
        <v>120</v>
      </c>
    </row>
    <row r="70" spans="2:30" x14ac:dyDescent="0.25">
      <c r="E70" t="s">
        <v>102</v>
      </c>
    </row>
    <row r="71" spans="2:30" x14ac:dyDescent="0.25">
      <c r="E71" t="s">
        <v>103</v>
      </c>
    </row>
    <row r="73" spans="2:30" x14ac:dyDescent="0.25">
      <c r="C73" t="s">
        <v>106</v>
      </c>
    </row>
    <row r="76" spans="2:30" ht="18.75" x14ac:dyDescent="0.3">
      <c r="B76" s="45" t="s">
        <v>128</v>
      </c>
    </row>
    <row r="78" spans="2:30" x14ac:dyDescent="0.25">
      <c r="C78" t="s">
        <v>107</v>
      </c>
    </row>
    <row r="79" spans="2:30" x14ac:dyDescent="0.25">
      <c r="D79" t="s">
        <v>111</v>
      </c>
    </row>
    <row r="80" spans="2:30" x14ac:dyDescent="0.25">
      <c r="D80" t="s">
        <v>109</v>
      </c>
    </row>
    <row r="81" spans="3:28" x14ac:dyDescent="0.25">
      <c r="D81" t="s">
        <v>110</v>
      </c>
    </row>
    <row r="82" spans="3:28" x14ac:dyDescent="0.25">
      <c r="D82" t="s">
        <v>151</v>
      </c>
    </row>
    <row r="87" spans="3:28" ht="15.75" thickBot="1" x14ac:dyDescent="0.3"/>
    <row r="88" spans="3:28" ht="16.5" thickBot="1" x14ac:dyDescent="0.3">
      <c r="R88" s="33" t="s">
        <v>124</v>
      </c>
      <c r="AB88" s="15"/>
    </row>
    <row r="89" spans="3:28" x14ac:dyDescent="0.25">
      <c r="S89" t="s">
        <v>119</v>
      </c>
    </row>
    <row r="90" spans="3:28" x14ac:dyDescent="0.25">
      <c r="C90" t="s">
        <v>108</v>
      </c>
    </row>
    <row r="91" spans="3:28" x14ac:dyDescent="0.25">
      <c r="D91" t="s">
        <v>112</v>
      </c>
    </row>
    <row r="92" spans="3:28" x14ac:dyDescent="0.25">
      <c r="E92" t="s">
        <v>150</v>
      </c>
    </row>
    <row r="93" spans="3:28" x14ac:dyDescent="0.25">
      <c r="F93" t="s">
        <v>149</v>
      </c>
    </row>
    <row r="94" spans="3:28" x14ac:dyDescent="0.25">
      <c r="F94" t="s">
        <v>113</v>
      </c>
    </row>
    <row r="98" spans="2:20" x14ac:dyDescent="0.25">
      <c r="E98" t="s">
        <v>126</v>
      </c>
    </row>
    <row r="99" spans="2:20" x14ac:dyDescent="0.25">
      <c r="F99" t="s">
        <v>114</v>
      </c>
    </row>
    <row r="100" spans="2:20" x14ac:dyDescent="0.25">
      <c r="T100" t="s">
        <v>123</v>
      </c>
    </row>
    <row r="102" spans="2:20" ht="18.75" x14ac:dyDescent="0.3">
      <c r="B102" s="45" t="s">
        <v>90</v>
      </c>
    </row>
    <row r="103" spans="2:20" ht="16.5" thickBot="1" x14ac:dyDescent="0.3">
      <c r="Q103" s="33"/>
    </row>
    <row r="104" spans="2:20" ht="16.5" thickTop="1" thickBot="1" x14ac:dyDescent="0.3">
      <c r="F104" s="52" t="s">
        <v>54</v>
      </c>
      <c r="G104" s="53"/>
      <c r="H104" s="54"/>
    </row>
    <row r="105" spans="2:20" ht="15.75" thickTop="1" x14ac:dyDescent="0.25">
      <c r="F105" s="35" t="s">
        <v>24</v>
      </c>
      <c r="G105" s="36" t="s">
        <v>140</v>
      </c>
      <c r="H105" s="37" t="s">
        <v>25</v>
      </c>
      <c r="J105" s="34"/>
    </row>
    <row r="106" spans="2:20" ht="15.75" thickBot="1" x14ac:dyDescent="0.3">
      <c r="F106" s="38">
        <v>211000</v>
      </c>
      <c r="G106" s="39">
        <f>dP</f>
        <v>210898.78063964844</v>
      </c>
      <c r="H106" s="40">
        <f>(G106-F106)/F106</f>
        <v>-4.797126083012441E-4</v>
      </c>
    </row>
    <row r="107" spans="2:20" ht="16.5" thickTop="1" thickBot="1" x14ac:dyDescent="0.3">
      <c r="F107" s="41"/>
      <c r="G107" s="42"/>
      <c r="H107" s="42"/>
    </row>
    <row r="108" spans="2:20" ht="16.5" thickTop="1" thickBot="1" x14ac:dyDescent="0.3">
      <c r="F108" s="52" t="s">
        <v>89</v>
      </c>
      <c r="G108" s="53"/>
      <c r="H108" s="54"/>
    </row>
    <row r="109" spans="2:20" ht="15.75" thickTop="1" x14ac:dyDescent="0.25">
      <c r="F109" s="35" t="s">
        <v>24</v>
      </c>
      <c r="G109" s="36" t="s">
        <v>140</v>
      </c>
      <c r="H109" s="37" t="s">
        <v>25</v>
      </c>
    </row>
    <row r="110" spans="2:20" ht="15.75" thickBot="1" x14ac:dyDescent="0.3">
      <c r="F110" s="43">
        <v>28.6</v>
      </c>
      <c r="G110" s="44">
        <f>hP</f>
        <v>28.50568962097168</v>
      </c>
      <c r="H110" s="40">
        <f>(G110-F110)/F110</f>
        <v>-3.2975657002909694E-3</v>
      </c>
    </row>
    <row r="111" spans="2:20" ht="15.75" thickTop="1" x14ac:dyDescent="0.25"/>
  </sheetData>
  <mergeCells count="2">
    <mergeCell ref="F108:H108"/>
    <mergeCell ref="F104:H104"/>
  </mergeCells>
  <hyperlinks>
    <hyperlink ref="B5" r:id="rId1" xr:uid="{D89E111E-2F56-4601-A7FA-F03A429E0D42}"/>
  </hyperlinks>
  <pageMargins left="0.7" right="0.7" top="0.75" bottom="0.75" header="0.3" footer="0.3"/>
  <pageSetup paperSize="9" orientation="portrait" r:id="rId2"/>
  <drawing r:id="rId3"/>
  <legacyDrawing r:id="rId4"/>
  <oleObjects>
    <mc:AlternateContent xmlns:mc="http://schemas.openxmlformats.org/markup-compatibility/2006">
      <mc:Choice Requires="x14">
        <oleObject progId="Equation.DSMT4" shapeId="3120" r:id="rId5">
          <objectPr defaultSize="0" autoPict="0" r:id="rId6">
            <anchor moveWithCells="1" sizeWithCells="1">
              <from>
                <xdr:col>2</xdr:col>
                <xdr:colOff>19050</xdr:colOff>
                <xdr:row>47</xdr:row>
                <xdr:rowOff>57150</xdr:rowOff>
              </from>
              <to>
                <xdr:col>6</xdr:col>
                <xdr:colOff>647700</xdr:colOff>
                <xdr:row>49</xdr:row>
                <xdr:rowOff>123825</xdr:rowOff>
              </to>
            </anchor>
          </objectPr>
        </oleObject>
      </mc:Choice>
      <mc:Fallback>
        <oleObject progId="Equation.DSMT4" shapeId="3120" r:id="rId5"/>
      </mc:Fallback>
    </mc:AlternateContent>
    <mc:AlternateContent xmlns:mc="http://schemas.openxmlformats.org/markup-compatibility/2006">
      <mc:Choice Requires="x14">
        <oleObject progId="Equation.DSMT4" shapeId="3159" r:id="rId7">
          <objectPr defaultSize="0" r:id="rId8">
            <anchor moveWithCells="1" sizeWithCells="1">
              <from>
                <xdr:col>2</xdr:col>
                <xdr:colOff>0</xdr:colOff>
                <xdr:row>57</xdr:row>
                <xdr:rowOff>161925</xdr:rowOff>
              </from>
              <to>
                <xdr:col>4</xdr:col>
                <xdr:colOff>342900</xdr:colOff>
                <xdr:row>59</xdr:row>
                <xdr:rowOff>9525</xdr:rowOff>
              </to>
            </anchor>
          </objectPr>
        </oleObject>
      </mc:Choice>
      <mc:Fallback>
        <oleObject progId="Equation.DSMT4" shapeId="3159" r:id="rId7"/>
      </mc:Fallback>
    </mc:AlternateContent>
    <mc:AlternateContent xmlns:mc="http://schemas.openxmlformats.org/markup-compatibility/2006">
      <mc:Choice Requires="x14">
        <oleObject progId="Equation.DSMT4" shapeId="3232" r:id="rId9">
          <objectPr defaultSize="0" r:id="rId10">
            <anchor moveWithCells="1" sizeWithCells="1">
              <from>
                <xdr:col>3</xdr:col>
                <xdr:colOff>9525</xdr:colOff>
                <xdr:row>62</xdr:row>
                <xdr:rowOff>114300</xdr:rowOff>
              </from>
              <to>
                <xdr:col>6</xdr:col>
                <xdr:colOff>533400</xdr:colOff>
                <xdr:row>65</xdr:row>
                <xdr:rowOff>0</xdr:rowOff>
              </to>
            </anchor>
          </objectPr>
        </oleObject>
      </mc:Choice>
      <mc:Fallback>
        <oleObject progId="Equation.DSMT4" shapeId="3232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EA991-1CD5-4DB9-969A-E3A785A5F7EE}">
  <sheetPr codeName="Feuil1">
    <pageSetUpPr fitToPage="1"/>
  </sheetPr>
  <dimension ref="B2:Z60"/>
  <sheetViews>
    <sheetView showGridLines="0" tabSelected="1" zoomScale="78" zoomScaleNormal="78" workbookViewId="0"/>
  </sheetViews>
  <sheetFormatPr baseColWidth="10" defaultColWidth="11.42578125" defaultRowHeight="15" x14ac:dyDescent="0.25"/>
  <cols>
    <col min="1" max="1" width="4.7109375" customWidth="1"/>
    <col min="13" max="13" width="6.7109375" customWidth="1"/>
    <col min="19" max="19" width="16.7109375" customWidth="1"/>
    <col min="20" max="20" width="14.42578125" bestFit="1" customWidth="1"/>
    <col min="27" max="27" width="4.7109375" customWidth="1"/>
  </cols>
  <sheetData>
    <row r="2" spans="2:26" ht="21" x14ac:dyDescent="0.35">
      <c r="E2" s="9" t="s">
        <v>27</v>
      </c>
    </row>
    <row r="3" spans="2:26" ht="21" x14ac:dyDescent="0.35">
      <c r="E3" s="9" t="s">
        <v>79</v>
      </c>
    </row>
    <row r="4" spans="2:26" ht="15.75" thickBot="1" x14ac:dyDescent="0.3">
      <c r="B4" s="48" t="s">
        <v>141</v>
      </c>
      <c r="T4" s="11" t="s">
        <v>70</v>
      </c>
    </row>
    <row r="5" spans="2:26" ht="15.75" thickBot="1" x14ac:dyDescent="0.3">
      <c r="B5" s="10" t="s">
        <v>64</v>
      </c>
      <c r="T5" s="18" t="s">
        <v>55</v>
      </c>
      <c r="U5" s="25">
        <f xml:space="preserve"> dP_E1 + dP_P1 + dP_V1 + dP_P2 + dP_D1</f>
        <v>210898.78063964844</v>
      </c>
      <c r="V5" s="17" t="s">
        <v>68</v>
      </c>
      <c r="W5" s="23" t="s">
        <v>56</v>
      </c>
    </row>
    <row r="6" spans="2:26" x14ac:dyDescent="0.25">
      <c r="B6" s="10"/>
      <c r="X6" s="2"/>
    </row>
    <row r="7" spans="2:26" ht="15.75" thickBot="1" x14ac:dyDescent="0.3">
      <c r="T7" s="11" t="s">
        <v>71</v>
      </c>
      <c r="U7" s="11"/>
      <c r="V7" s="11"/>
      <c r="X7" s="2"/>
    </row>
    <row r="8" spans="2:26" ht="15.75" thickBot="1" x14ac:dyDescent="0.3">
      <c r="B8" s="11" t="s">
        <v>65</v>
      </c>
      <c r="T8" s="18" t="s">
        <v>137</v>
      </c>
      <c r="U8" s="26">
        <f xml:space="preserve"> _xll.HeadLoss_dP_Rho_g(dP,rho)</f>
        <v>21.50568962097168</v>
      </c>
      <c r="V8" s="17" t="s">
        <v>69</v>
      </c>
      <c r="W8" s="23" t="s">
        <v>145</v>
      </c>
      <c r="Z8" s="47"/>
    </row>
    <row r="9" spans="2:26" ht="15.75" thickBot="1" x14ac:dyDescent="0.3">
      <c r="B9" s="12" t="s">
        <v>12</v>
      </c>
      <c r="D9" s="13"/>
      <c r="X9" s="2"/>
    </row>
    <row r="10" spans="2:26" ht="15.75" thickBot="1" x14ac:dyDescent="0.3">
      <c r="B10" s="14" t="s">
        <v>15</v>
      </c>
      <c r="D10" s="15"/>
      <c r="T10" s="11" t="s">
        <v>72</v>
      </c>
      <c r="U10" s="11"/>
      <c r="V10" s="11"/>
      <c r="X10" s="2"/>
    </row>
    <row r="11" spans="2:26" ht="15.75" thickBot="1" x14ac:dyDescent="0.3">
      <c r="B11" s="14" t="s">
        <v>14</v>
      </c>
      <c r="D11" s="16"/>
      <c r="T11" s="18" t="s">
        <v>57</v>
      </c>
      <c r="U11" s="28">
        <f xml:space="preserve"> H_R2 - H_R1</f>
        <v>7</v>
      </c>
      <c r="V11" s="17" t="s">
        <v>69</v>
      </c>
      <c r="W11" s="23" t="s">
        <v>58</v>
      </c>
    </row>
    <row r="12" spans="2:26" x14ac:dyDescent="0.25">
      <c r="B12" s="5" t="s">
        <v>13</v>
      </c>
    </row>
    <row r="13" spans="2:26" ht="15.75" thickBot="1" x14ac:dyDescent="0.3">
      <c r="B13" s="17" t="s">
        <v>66</v>
      </c>
      <c r="T13" s="11" t="s">
        <v>73</v>
      </c>
      <c r="U13" s="11"/>
      <c r="V13" s="32">
        <v>0</v>
      </c>
      <c r="X13" s="2"/>
    </row>
    <row r="14" spans="2:26" ht="15.75" thickBot="1" x14ac:dyDescent="0.3">
      <c r="B14" s="23" t="s">
        <v>78</v>
      </c>
      <c r="T14" s="18" t="s">
        <v>138</v>
      </c>
      <c r="U14" s="28">
        <f xml:space="preserve"> sL + hL</f>
        <v>28.50568962097168</v>
      </c>
      <c r="V14" s="17" t="s">
        <v>69</v>
      </c>
      <c r="W14" s="23" t="s">
        <v>139</v>
      </c>
    </row>
    <row r="16" spans="2:26" ht="15.75" thickBot="1" x14ac:dyDescent="0.3">
      <c r="B16" s="11" t="s">
        <v>16</v>
      </c>
    </row>
    <row r="17" spans="2:22" ht="15.75" thickBot="1" x14ac:dyDescent="0.3">
      <c r="B17" s="12" t="s">
        <v>6</v>
      </c>
      <c r="D17" s="18" t="s">
        <v>17</v>
      </c>
      <c r="E17" s="13">
        <v>1</v>
      </c>
      <c r="T17" s="11" t="s">
        <v>83</v>
      </c>
    </row>
    <row r="18" spans="2:22" x14ac:dyDescent="0.25">
      <c r="B18" s="12"/>
      <c r="T18" s="21" t="s">
        <v>59</v>
      </c>
      <c r="U18" s="21" t="s">
        <v>60</v>
      </c>
    </row>
    <row r="19" spans="2:22" ht="15.75" thickBot="1" x14ac:dyDescent="0.3">
      <c r="B19" s="11" t="s">
        <v>18</v>
      </c>
      <c r="T19" s="22" t="s">
        <v>0</v>
      </c>
      <c r="U19" s="22" t="s">
        <v>69</v>
      </c>
    </row>
    <row r="20" spans="2:22" ht="15.75" thickBot="1" x14ac:dyDescent="0.3">
      <c r="B20" s="12" t="s">
        <v>4</v>
      </c>
      <c r="C20" s="6"/>
      <c r="D20" s="18" t="s">
        <v>19</v>
      </c>
      <c r="E20" s="13">
        <v>1000</v>
      </c>
      <c r="F20" s="17" t="s">
        <v>1</v>
      </c>
      <c r="T20" s="31">
        <v>0</v>
      </c>
      <c r="U20" s="28">
        <f t="shared" ref="U20:U26" si="0" xml:space="preserve"> sL + ( hL / Q^2 ) * T20^2</f>
        <v>7</v>
      </c>
      <c r="V20" s="23" t="str">
        <f t="shared" ref="V20:V26" si="1">"    = sL + ( hL / Q^2 ) * " &amp; T20 &amp; "^2"</f>
        <v xml:space="preserve">    = sL + ( hL / Q^2 ) * 0^2</v>
      </c>
    </row>
    <row r="21" spans="2:22" ht="15.75" thickBot="1" x14ac:dyDescent="0.3">
      <c r="B21" s="12" t="s">
        <v>5</v>
      </c>
      <c r="C21" s="19"/>
      <c r="D21" s="20" t="s">
        <v>20</v>
      </c>
      <c r="E21" s="49">
        <v>1.1000000000000001E-6</v>
      </c>
      <c r="F21" s="17" t="s">
        <v>2</v>
      </c>
      <c r="T21" s="31">
        <v>0.5</v>
      </c>
      <c r="U21" s="28">
        <f t="shared" si="0"/>
        <v>7.7109318882965843</v>
      </c>
      <c r="V21" s="23" t="str">
        <f t="shared" si="1"/>
        <v xml:space="preserve">    = sL + ( hL / Q^2 ) * 0.5^2</v>
      </c>
    </row>
    <row r="22" spans="2:22" ht="15.75" thickBot="1" x14ac:dyDescent="0.3">
      <c r="J22" s="11" t="s">
        <v>7</v>
      </c>
      <c r="N22" s="3"/>
      <c r="T22" s="31">
        <v>1</v>
      </c>
      <c r="U22" s="28">
        <f t="shared" si="0"/>
        <v>9.8437275531863371</v>
      </c>
      <c r="V22" s="23" t="str">
        <f t="shared" si="1"/>
        <v xml:space="preserve">    = sL + ( hL / Q^2 ) * 1^2</v>
      </c>
    </row>
    <row r="23" spans="2:22" ht="15.75" thickBot="1" x14ac:dyDescent="0.3">
      <c r="B23" s="11" t="s">
        <v>3</v>
      </c>
      <c r="J23" s="21" t="s">
        <v>8</v>
      </c>
      <c r="K23" s="18" t="s">
        <v>9</v>
      </c>
      <c r="L23" s="24">
        <f>_xll.PipeStraightCircularCrossSection_dP(D_P1,L_P1,Q,rho,nu,6,,f_P1,,Cd,J23)</f>
        <v>8275.4072265625</v>
      </c>
      <c r="M23" s="17" t="s">
        <v>68</v>
      </c>
      <c r="N23" s="23" t="s">
        <v>152</v>
      </c>
      <c r="T23" s="31">
        <v>1.5</v>
      </c>
      <c r="U23" s="28">
        <f t="shared" si="0"/>
        <v>13.398386994669259</v>
      </c>
      <c r="V23" s="23" t="str">
        <f t="shared" si="1"/>
        <v xml:space="preserve">    = sL + ( hL / Q^2 ) * 1.5^2</v>
      </c>
    </row>
    <row r="24" spans="2:22" ht="15.75" thickBot="1" x14ac:dyDescent="0.3">
      <c r="B24" s="21"/>
      <c r="C24" s="18" t="s">
        <v>21</v>
      </c>
      <c r="D24" s="13">
        <v>2.75</v>
      </c>
      <c r="E24" s="17" t="s">
        <v>0</v>
      </c>
      <c r="J24" s="21" t="s">
        <v>10</v>
      </c>
      <c r="K24" s="18" t="s">
        <v>11</v>
      </c>
      <c r="L24" s="24">
        <f>_xll.PipeStraightCircularCrossSection_dP(D_P2,L_P2,Q,rho,nu,6,,f_P2,,Cd,J24)</f>
        <v>179587.828125</v>
      </c>
      <c r="M24" s="17" t="s">
        <v>68</v>
      </c>
      <c r="N24" s="23" t="s">
        <v>153</v>
      </c>
      <c r="T24" s="31">
        <v>2</v>
      </c>
      <c r="U24" s="28">
        <f t="shared" si="0"/>
        <v>18.374910212745352</v>
      </c>
      <c r="V24" s="23" t="str">
        <f t="shared" si="1"/>
        <v xml:space="preserve">    = sL + ( hL / Q^2 ) * 2^2</v>
      </c>
    </row>
    <row r="25" spans="2:22" ht="15.75" thickBot="1" x14ac:dyDescent="0.3">
      <c r="N25" s="23"/>
      <c r="T25" s="31">
        <v>2.5</v>
      </c>
      <c r="U25" s="28">
        <f t="shared" si="0"/>
        <v>24.773297207414611</v>
      </c>
      <c r="V25" s="23" t="str">
        <f t="shared" si="1"/>
        <v xml:space="preserve">    = sL + ( hL / Q^2 ) * 2.5^2</v>
      </c>
    </row>
    <row r="26" spans="2:22" ht="15.75" thickBot="1" x14ac:dyDescent="0.3">
      <c r="B26" s="11" t="s">
        <v>22</v>
      </c>
      <c r="J26" s="11" t="s">
        <v>47</v>
      </c>
      <c r="N26" s="23"/>
      <c r="T26" s="31">
        <v>3</v>
      </c>
      <c r="U26" s="28">
        <f t="shared" si="0"/>
        <v>32.593547978677037</v>
      </c>
      <c r="V26" s="23" t="str">
        <f t="shared" si="1"/>
        <v xml:space="preserve">    = sL + ( hL / Q^2 ) * 3^2</v>
      </c>
    </row>
    <row r="27" spans="2:22" ht="15.75" thickBot="1" x14ac:dyDescent="0.3">
      <c r="B27" s="21" t="s">
        <v>23</v>
      </c>
      <c r="C27" s="55" t="s">
        <v>74</v>
      </c>
      <c r="D27" s="55"/>
      <c r="E27" s="55" t="s">
        <v>75</v>
      </c>
      <c r="F27" s="55"/>
      <c r="G27" s="55" t="s">
        <v>28</v>
      </c>
      <c r="H27" s="55"/>
      <c r="J27" s="21" t="s">
        <v>45</v>
      </c>
      <c r="K27" s="18" t="s">
        <v>48</v>
      </c>
      <c r="L27" s="24">
        <f>_xll.EntranceFlushMountedRounded_dP(D_E1,R_E1,Q,rho,nu,2,Cd,J27)</f>
        <v>587.0677490234375</v>
      </c>
      <c r="M27" s="17" t="s">
        <v>68</v>
      </c>
      <c r="N27" s="23" t="s">
        <v>154</v>
      </c>
      <c r="T27" s="21"/>
      <c r="U27" s="21"/>
    </row>
    <row r="28" spans="2:22" ht="15.75" thickBot="1" x14ac:dyDescent="0.3">
      <c r="B28" s="21" t="s">
        <v>8</v>
      </c>
      <c r="C28" s="18" t="s">
        <v>36</v>
      </c>
      <c r="D28" s="13">
        <v>1</v>
      </c>
      <c r="E28" s="18" t="s">
        <v>38</v>
      </c>
      <c r="F28" s="13">
        <v>90</v>
      </c>
      <c r="G28" s="18" t="s">
        <v>39</v>
      </c>
      <c r="H28" s="46">
        <v>1.4999999999999999E-2</v>
      </c>
      <c r="N28" s="23"/>
      <c r="T28" s="21"/>
      <c r="U28" s="21"/>
      <c r="V28" s="27"/>
    </row>
    <row r="29" spans="2:22" ht="15.75" thickBot="1" x14ac:dyDescent="0.3">
      <c r="B29" s="21" t="s">
        <v>10</v>
      </c>
      <c r="C29" s="18" t="s">
        <v>37</v>
      </c>
      <c r="D29" s="13">
        <v>0.8</v>
      </c>
      <c r="E29" s="18" t="s">
        <v>40</v>
      </c>
      <c r="F29" s="13">
        <v>640</v>
      </c>
      <c r="G29" s="18" t="s">
        <v>41</v>
      </c>
      <c r="H29" s="46">
        <v>1.4999999999999999E-2</v>
      </c>
      <c r="J29" s="11" t="s">
        <v>42</v>
      </c>
      <c r="N29" s="23"/>
      <c r="T29" s="21"/>
      <c r="U29" s="21"/>
      <c r="V29" s="27"/>
    </row>
    <row r="30" spans="2:22" ht="15.75" thickBot="1" x14ac:dyDescent="0.3">
      <c r="J30" s="21" t="s">
        <v>32</v>
      </c>
      <c r="K30" s="18" t="s">
        <v>43</v>
      </c>
      <c r="L30" s="24">
        <f>_xll.PressureLoss_k_Qv_D_Rho(K_V1,Q,D_V1,rho)</f>
        <v>7482.826171875</v>
      </c>
      <c r="M30" s="17" t="s">
        <v>68</v>
      </c>
      <c r="N30" s="23" t="s">
        <v>67</v>
      </c>
    </row>
    <row r="31" spans="2:22" x14ac:dyDescent="0.25">
      <c r="B31" s="11" t="s">
        <v>33</v>
      </c>
      <c r="N31" s="23"/>
    </row>
    <row r="32" spans="2:22" ht="15.75" thickBot="1" x14ac:dyDescent="0.3">
      <c r="B32" s="21" t="s">
        <v>23</v>
      </c>
      <c r="C32" s="55" t="s">
        <v>74</v>
      </c>
      <c r="D32" s="55"/>
      <c r="E32" s="55" t="s">
        <v>44</v>
      </c>
      <c r="F32" s="55"/>
      <c r="J32" s="11" t="s">
        <v>50</v>
      </c>
      <c r="N32" s="23"/>
    </row>
    <row r="33" spans="2:16" ht="15.75" thickBot="1" x14ac:dyDescent="0.3">
      <c r="B33" s="21" t="s">
        <v>32</v>
      </c>
      <c r="C33" s="18" t="s">
        <v>34</v>
      </c>
      <c r="D33" s="13">
        <v>0.8</v>
      </c>
      <c r="E33" s="18" t="s">
        <v>35</v>
      </c>
      <c r="F33" s="13">
        <v>0.5</v>
      </c>
      <c r="J33" s="21" t="s">
        <v>51</v>
      </c>
      <c r="K33" s="18" t="s">
        <v>53</v>
      </c>
      <c r="L33" s="24">
        <f>_xll.DischargeFlushMountedSharpEdged_dP(D_D1,Q,rho,nu,2,Cd,J33)</f>
        <v>14965.6513671875</v>
      </c>
      <c r="M33" s="17" t="s">
        <v>68</v>
      </c>
      <c r="N33" s="23" t="s">
        <v>155</v>
      </c>
    </row>
    <row r="34" spans="2:16" x14ac:dyDescent="0.25">
      <c r="N34" s="2"/>
    </row>
    <row r="35" spans="2:16" x14ac:dyDescent="0.25">
      <c r="B35" s="11" t="s">
        <v>61</v>
      </c>
      <c r="N35" s="2"/>
    </row>
    <row r="36" spans="2:16" ht="15.75" thickBot="1" x14ac:dyDescent="0.3">
      <c r="B36" s="21" t="s">
        <v>23</v>
      </c>
      <c r="C36" s="55" t="s">
        <v>74</v>
      </c>
      <c r="D36" s="55"/>
      <c r="E36" s="55" t="s">
        <v>77</v>
      </c>
      <c r="F36" s="55"/>
      <c r="I36" s="11" t="s">
        <v>82</v>
      </c>
    </row>
    <row r="37" spans="2:16" ht="15.75" thickBot="1" x14ac:dyDescent="0.3">
      <c r="B37" s="21" t="s">
        <v>45</v>
      </c>
      <c r="C37" s="18" t="s">
        <v>49</v>
      </c>
      <c r="D37" s="13">
        <v>1</v>
      </c>
      <c r="E37" s="18" t="s">
        <v>46</v>
      </c>
      <c r="F37" s="13">
        <v>0.09</v>
      </c>
      <c r="I37" s="21" t="s">
        <v>59</v>
      </c>
      <c r="J37" s="21" t="s">
        <v>60</v>
      </c>
    </row>
    <row r="38" spans="2:16" ht="15.75" thickBot="1" x14ac:dyDescent="0.3">
      <c r="I38" s="22" t="s">
        <v>0</v>
      </c>
      <c r="J38" s="22" t="s">
        <v>69</v>
      </c>
    </row>
    <row r="39" spans="2:16" ht="15.75" thickBot="1" x14ac:dyDescent="0.3">
      <c r="B39" s="11" t="s">
        <v>62</v>
      </c>
      <c r="I39" s="30">
        <v>0</v>
      </c>
      <c r="J39" s="29">
        <v>33.122589620971681</v>
      </c>
    </row>
    <row r="40" spans="2:16" ht="15.75" thickBot="1" x14ac:dyDescent="0.3">
      <c r="B40" s="21" t="s">
        <v>23</v>
      </c>
      <c r="C40" s="55" t="s">
        <v>74</v>
      </c>
      <c r="D40" s="55"/>
      <c r="I40" s="30">
        <v>0.5</v>
      </c>
      <c r="J40" s="29">
        <v>32.825789620971676</v>
      </c>
    </row>
    <row r="41" spans="2:16" ht="15.75" thickBot="1" x14ac:dyDescent="0.3">
      <c r="B41" s="21" t="s">
        <v>51</v>
      </c>
      <c r="C41" s="18" t="s">
        <v>52</v>
      </c>
      <c r="D41" s="13">
        <v>0.8</v>
      </c>
      <c r="I41" s="30">
        <v>1</v>
      </c>
      <c r="J41" s="29">
        <v>32.364289620971675</v>
      </c>
    </row>
    <row r="42" spans="2:16" ht="15.75" thickBot="1" x14ac:dyDescent="0.3">
      <c r="I42" s="30">
        <v>1.5</v>
      </c>
      <c r="J42" s="29">
        <v>31.75858962097168</v>
      </c>
    </row>
    <row r="43" spans="2:16" ht="15.75" thickBot="1" x14ac:dyDescent="0.3">
      <c r="B43" s="11" t="s">
        <v>26</v>
      </c>
      <c r="I43" s="30">
        <v>2</v>
      </c>
      <c r="J43" s="29">
        <v>30.70828962097168</v>
      </c>
    </row>
    <row r="44" spans="2:16" ht="15.75" thickBot="1" x14ac:dyDescent="0.3">
      <c r="B44" s="21" t="s">
        <v>23</v>
      </c>
      <c r="C44" s="55" t="s">
        <v>76</v>
      </c>
      <c r="D44" s="55"/>
      <c r="I44" s="30">
        <v>2.5</v>
      </c>
      <c r="J44" s="29">
        <v>29.43258962097168</v>
      </c>
    </row>
    <row r="45" spans="2:16" ht="15.75" thickBot="1" x14ac:dyDescent="0.3">
      <c r="B45" s="21" t="s">
        <v>29</v>
      </c>
      <c r="C45" s="18" t="s">
        <v>31</v>
      </c>
      <c r="D45" s="13">
        <v>1.5</v>
      </c>
      <c r="I45" s="30">
        <v>3</v>
      </c>
      <c r="J45" s="29">
        <v>27.21118962097168</v>
      </c>
    </row>
    <row r="46" spans="2:16" ht="15.75" thickBot="1" x14ac:dyDescent="0.3">
      <c r="B46" s="21" t="s">
        <v>30</v>
      </c>
      <c r="C46" s="18" t="s">
        <v>63</v>
      </c>
      <c r="D46" s="13">
        <v>8.5</v>
      </c>
      <c r="I46" s="30">
        <v>3.5</v>
      </c>
      <c r="J46" s="29">
        <v>22.813189620971681</v>
      </c>
      <c r="P46" s="8"/>
    </row>
    <row r="47" spans="2:16" x14ac:dyDescent="0.25">
      <c r="P47" s="8"/>
    </row>
    <row r="51" spans="12:17" x14ac:dyDescent="0.25">
      <c r="L51" s="1"/>
    </row>
    <row r="54" spans="12:17" x14ac:dyDescent="0.25">
      <c r="Q54" s="7"/>
    </row>
    <row r="60" spans="12:17" x14ac:dyDescent="0.25">
      <c r="L60" s="4"/>
    </row>
  </sheetData>
  <mergeCells count="9">
    <mergeCell ref="C27:D27"/>
    <mergeCell ref="E27:F27"/>
    <mergeCell ref="G27:H27"/>
    <mergeCell ref="C44:D44"/>
    <mergeCell ref="E36:F36"/>
    <mergeCell ref="E32:F32"/>
    <mergeCell ref="C36:D36"/>
    <mergeCell ref="C40:D40"/>
    <mergeCell ref="C32:D32"/>
  </mergeCells>
  <hyperlinks>
    <hyperlink ref="B5" r:id="rId1" xr:uid="{70ECACB5-677D-4C02-AD74-10FD4455CFBE}"/>
  </hyperlinks>
  <pageMargins left="0.25" right="0.25" top="0.75" bottom="0.75" header="0.3" footer="0.3"/>
  <pageSetup paperSize="9" scale="47" orientation="landscape" horizontalDpi="1200" verticalDpi="120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versions xmlns="http://schemas.microsoft.com/SolverFoundationForExcel/Version">
  <addinversion>3.1</addinversion>
</versions>
</file>

<file path=customXml/item2.xml>��< ? x m l   v e r s i o n = " 1 . 0 "   e n c o d i n g = " u t f - 1 6 " ? > < M o d e l   x m l n s = " h t t p : / / s c h e m a s . m i c r o s o f t . c o m / S o l v e r F o u n d a t i o n / "   x m l n s : x s i = " h t t p : / / w w w . w 3 . o r g / 2 0 0 1 / X M L S c h e m a - i n s t a n c e "   x m l n s : x s d = " h t t p : / / w w w . w 3 . o r g / 2 0 0 1 / X M L S c h e m a " >  
     < M o d e l T e x t > / /   M o d e l :   T h i s   i s   t h e   m a i n   m o d e l i n g   a r e a  
 M o d e l [  
  
     / /   P a r a m e t e r s :   T h i s   i s   w h e r e   y o u   d e f i n e   t h e   d a t a   t h a t   p l u g s   i n t o   t h e    
     / /   m o d e l .   P a r a m e t e r s   c a n   b e   d e c l a r e d   a s   S e t s   t h a t   a r e   l a t e r   u s e d   a s    
     / /   i n d i c e s   ( i n   o t h e r   P a r a m e t e r s   o r   D e c i s i o n s ) ,   o r   a s   s i n g l e d - v a l u e d    
     / /   c o n s t a n t s   o f   t y p e   R e a l s ,   I n t e g e r s ,   o r   B o o l e a n s .   W h e n   P a r a m e t e r s    
     / /   a r e   d e c l a r e d   a s   S e t s ,   t h e   e l e m e n t s   o f   t h e   s e t s   w i l l   c o m e   f r o m   t h e    
     / /   s p r e a d s h e e t   v i a   t h e   d a t a   b i n d i n g   f u n c t i o n a l i t y .   W h e n   P a r a m e t e r s    
     / /   a r e   d e c l a r e d   a s   c o n s t a n t s ,   t h e i r   v a l u e s   c a n   b e   i n i t i a l i z e d   e i t h e r   i n    
     / /   p l a c e   u s i n g   =   o r   f r o m   d a t a   b i n d i n g   f u n c t i o n a l i t y .  
     P a r a m e t e r s [  
  
     ] ,  
  
     / /   D e c i s i o n s :   T h e s e   a r e   t h e    o u t p u t s    o f   t h e   s o l v e r .   T h e y   a r e   t h e    
     / /   r e s u l t s   o f   t h e   m o d e l   b e i n g   s o l v e d .   S u p p o r t e d   t y p e s   f o r   D e c i s i o n s    
     / /   c a n   b e   R e a l s ,   I n t e g e r s ,   o r   B o o l e a n s .   D e c i s i o n s   a r e   m a n d a t o r y .  
     D e c i s i o n s [  
  
     ] ,  
  
     / /   C o n s t r a i n t s :   T h i s   i s   w h e r e   y o u   c a n   a d d   b u s i n e s s   c o n s t r a i n t s   t o    
     / /   t h e   m o d e l .   T h e s e   a r e   r e s t r i c t i o n s   p l a c e d   o n   D e c i s i o n s .  
     C o n s t r a i n t s [  
  
     ] ,  
    
     / /   G o a l s :   T h i s   i s   w h e r e   y o u   d e f i n e   t h e   b u s i n e s s   g o a l   o r   g o a l s   y o u  
     / /   a r e   t r y i n g   t o   a c c o m p l i s h .   T h e s e   a r e   u s e d   t o   s p e c i f y   a   q u a n t i t y   t h a t    
     / /   s h o u l d   b e   m a x i m i z e d   o r   m i n i m i z e d   ( M i n i m i z e [ ]   o r   M a x i m i z e   [ ] )  
     G o a l s [  
  
     ]  
  
 ] < / M o d e l T e x t >  
     < D a t a B i n d i n g s >  
         < B i n d i n g S o u r c e I n f o >  
             < N a m e > E x c e l A d d I n < / N a m e >  
             < C o n n e c t i o n / >  
             < P a r a m e t e r B i n d i n g s / >  
             < D e c i s i o n B i n d i n g s / >  
         < / B i n d i n g S o u r c e I n f o >  
     < / D a t a B i n d i n g s >  
     < D i r e c t i v e s / >  
     < O p t i o n s >  
         < P r o p e r t y I n f o >  
             < N a m e > A l l o w M o d e l T e x t E d i t i n g < / N a m e >  
             < V a l u e   x s i : t y p e = " x s d : b o o l e a n " > f a l s e < / V a l u e >  
         < / P r o p e r t y I n f o >  
         < P r o p e r t y I n f o >  
             < N a m e > E d i t o r V i s i b l e < / N a m e >  
             < V a l u e   x s i : t y p e = " x s d : b o o l e a n " > f a l s e < / V a l u e >  
         < / P r o p e r t y I n f o >  
         < P r o p e r t y I n f o >  
             < N a m e > C l e a r L o g O n S o l v i n g < / N a m e >  
             < V a l u e   x s i : t y p e = " x s d : b o o l e a n " > f a l s e < / V a l u e >  
         < / P r o p e r t y I n f o >  
         < P r o p e r t y I n f o >  
             < N a m e > S a m p l i n g C o u n t < / N a m e >  
             < V a l u e   x s i : t y p e = " x s d : i n t " > 0 < / V a l u e >  
         < / P r o p e r t y I n f o >  
         < P r o p e r t y I n f o >  
             < N a m e > R a n d o m S e e d < / N a m e >  
             < V a l u e   x s i : t y p e = " x s d : i n t " > 0 < / V a l u e >  
         < / P r o p e r t y I n f o >  
         < P r o p e r t y I n f o >  
             < N a m e > S a m p l i n g M e t h o d < / N a m e >  
             < V a l u e   x s i : t y p e = " x s d : i n t " > 0 < / V a l u e >  
         < / P r o p e r t y I n f o >  
         < P r o p e r t y I n f o >  
             < N a m e > R e p o r t O p t i o n s < / N a m e >  
             < V a l u e   x s i : t y p e = " x s d : i n t " > 5 < / V a l u e >  
         < / P r o p e r t y I n f o >  
     < / O p t i o n s >  
 < / M o d e l > 
</file>

<file path=customXml/itemProps1.xml><?xml version="1.0" encoding="utf-8"?>
<ds:datastoreItem xmlns:ds="http://schemas.openxmlformats.org/officeDocument/2006/customXml" ds:itemID="{37FA34C2-BD0B-4E0C-9F2B-0CD6DBCD823C}">
  <ds:schemaRefs>
    <ds:schemaRef ds:uri="http://schemas.microsoft.com/SolverFoundationForExcel/Version"/>
  </ds:schemaRefs>
</ds:datastoreItem>
</file>

<file path=customXml/itemProps2.xml><?xml version="1.0" encoding="utf-8"?>
<ds:datastoreItem xmlns:ds="http://schemas.openxmlformats.org/officeDocument/2006/customXml" ds:itemID="{6EE3EC00-8BA4-4007-BB96-A9760889089A}">
  <ds:schemaRefs>
    <ds:schemaRef ds:uri="http://schemas.microsoft.com/SolverFoundation/"/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26</vt:i4>
      </vt:variant>
    </vt:vector>
  </HeadingPairs>
  <TitlesOfParts>
    <vt:vector size="28" baseType="lpstr">
      <vt:lpstr>Readme</vt:lpstr>
      <vt:lpstr>Fixed Flow</vt:lpstr>
      <vt:lpstr>Cd</vt:lpstr>
      <vt:lpstr>D_D1</vt:lpstr>
      <vt:lpstr>D_E1</vt:lpstr>
      <vt:lpstr>D_P1</vt:lpstr>
      <vt:lpstr>D_P2</vt:lpstr>
      <vt:lpstr>D_V1</vt:lpstr>
      <vt:lpstr>dP</vt:lpstr>
      <vt:lpstr>dP_D1</vt:lpstr>
      <vt:lpstr>dP_E1</vt:lpstr>
      <vt:lpstr>dP_P1</vt:lpstr>
      <vt:lpstr>dP_P2</vt:lpstr>
      <vt:lpstr>dP_V1</vt:lpstr>
      <vt:lpstr>f_P1</vt:lpstr>
      <vt:lpstr>f_P2</vt:lpstr>
      <vt:lpstr>H_R1</vt:lpstr>
      <vt:lpstr>H_R2</vt:lpstr>
      <vt:lpstr>hL</vt:lpstr>
      <vt:lpstr>hP</vt:lpstr>
      <vt:lpstr>K_V1</vt:lpstr>
      <vt:lpstr>L_P1</vt:lpstr>
      <vt:lpstr>L_P2</vt:lpstr>
      <vt:lpstr>nu</vt:lpstr>
      <vt:lpstr>Q</vt:lpstr>
      <vt:lpstr>R_E1</vt:lpstr>
      <vt:lpstr>rho</vt:lpstr>
      <vt:lpstr>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2021-12-26T18:31:03Z</cp:lastPrinted>
  <dcterms:created xsi:type="dcterms:W3CDTF">2015-06-05T18:19:34Z</dcterms:created>
  <dcterms:modified xsi:type="dcterms:W3CDTF">2022-05-12T16:38:15Z</dcterms:modified>
</cp:coreProperties>
</file>